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5" windowWidth="18615" windowHeight="10710" activeTab="0"/>
  </bookViews>
  <sheets>
    <sheet name="School Expansion Board" sheetId="1" r:id="rId1"/>
  </sheets>
  <definedNames>
    <definedName name="_xlnm.Print_Area" localSheetId="0">'School Expansion Board'!$A$1:$G$70</definedName>
  </definedNames>
  <calcPr fullCalcOnLoad="1"/>
</workbook>
</file>

<file path=xl/sharedStrings.xml><?xml version="1.0" encoding="utf-8"?>
<sst xmlns="http://schemas.openxmlformats.org/spreadsheetml/2006/main" count="90" uniqueCount="69">
  <si>
    <t>Project\Financial Year</t>
  </si>
  <si>
    <t>SEP Phase 1</t>
  </si>
  <si>
    <t>PSBP</t>
  </si>
  <si>
    <t>Pinner Parks</t>
  </si>
  <si>
    <t>Stanburn</t>
  </si>
  <si>
    <t>Glebe</t>
  </si>
  <si>
    <t>Camrose</t>
  </si>
  <si>
    <t>SEP Phase 2 Group 1 (Sep 14 Expansions)</t>
  </si>
  <si>
    <t>Norbury</t>
  </si>
  <si>
    <t>Belmont</t>
  </si>
  <si>
    <t>Grange</t>
  </si>
  <si>
    <t>Aylward</t>
  </si>
  <si>
    <t>SEP2 Phase 2 Group 2 (Sep 14 Expansions)</t>
  </si>
  <si>
    <t>St John Fisher</t>
  </si>
  <si>
    <t>Newton Farm</t>
  </si>
  <si>
    <t>Cannon Lane</t>
  </si>
  <si>
    <t>Priestmead</t>
  </si>
  <si>
    <t>Kenmore Parks</t>
  </si>
  <si>
    <t>SEP Phase 3 (assume Sep 17 expansions)</t>
  </si>
  <si>
    <t>Expansion 1</t>
  </si>
  <si>
    <t>Expansion 2</t>
  </si>
  <si>
    <t>Expansion 3</t>
  </si>
  <si>
    <t>SEN Expansions</t>
  </si>
  <si>
    <t>Woodlands</t>
  </si>
  <si>
    <t>Kingsley</t>
  </si>
  <si>
    <t>Shaftesbury</t>
  </si>
  <si>
    <t>West Lodge Mainstream Unit</t>
  </si>
  <si>
    <t>Secondary Expansions</t>
  </si>
  <si>
    <t>Bentley Wood</t>
  </si>
  <si>
    <t>Whitefriars Community</t>
  </si>
  <si>
    <t>Additional New School (assume Sep 19 opening)</t>
  </si>
  <si>
    <t>Other</t>
  </si>
  <si>
    <t>Capital Maintenance</t>
  </si>
  <si>
    <t>IT</t>
  </si>
  <si>
    <t>2YO grant</t>
  </si>
  <si>
    <t>Short Breaks</t>
  </si>
  <si>
    <t>Bulge classes</t>
  </si>
  <si>
    <t>Amalgamations</t>
  </si>
  <si>
    <t>TOTAL ESTIMATED SPEND</t>
  </si>
  <si>
    <t>Spreadsheet notes and assumptions</t>
  </si>
  <si>
    <t>TOTAL SEP Phase 1</t>
  </si>
  <si>
    <t xml:space="preserve">TOTAL SEP Phase 2 Group 1 </t>
  </si>
  <si>
    <t>TOTAL SEP Phase 2 Group 2</t>
  </si>
  <si>
    <t>TOTAL SEP Phase 3</t>
  </si>
  <si>
    <t>TOTAL SEN Expansions</t>
  </si>
  <si>
    <t>Total Secondary Expansions</t>
  </si>
  <si>
    <t>TOTAL Other</t>
  </si>
  <si>
    <t>Spend to date</t>
  </si>
  <si>
    <t>Dec 2013</t>
  </si>
  <si>
    <t>Variance to Original Estimated Project Cost</t>
  </si>
  <si>
    <t>Scheme</t>
  </si>
  <si>
    <t>TBNP</t>
  </si>
  <si>
    <t>LAST UPDATED:</t>
  </si>
  <si>
    <t>Original Pre-feasibility Estimated Project Cost</t>
  </si>
  <si>
    <t>Current Post-feasibility Forecast</t>
  </si>
  <si>
    <t>Aug 2013</t>
  </si>
  <si>
    <t>Note</t>
  </si>
  <si>
    <t>Marlborough (£10,500)</t>
  </si>
  <si>
    <t>Vaughan (£8,500)</t>
  </si>
  <si>
    <t>School Expansion programme contingency at 5% (excl SEP 1)</t>
  </si>
  <si>
    <t>1) For Marlborough and Vaughan schemes, PSBP will deliver the schemes up to approximate £6m costs, but the council may be required to contribute to the total cost of the scheme</t>
  </si>
  <si>
    <t>2) £250k funded directly by school</t>
  </si>
  <si>
    <t>Cedars Manor</t>
  </si>
  <si>
    <t>Pinner Wood</t>
  </si>
  <si>
    <t>St Anselm's alternative</t>
  </si>
  <si>
    <t>Whitchurches</t>
  </si>
  <si>
    <t>St George's alternative Mainstream Unit</t>
  </si>
  <si>
    <t>Bentley Wood Mainstream Unit</t>
  </si>
  <si>
    <t>Annexe A - School Expansion Programme indicative capital costs - Cabinet report 15 January 2014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</si>
</sst>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"/>
    <numFmt numFmtId="173" formatCode="[$£-809]#,##0.00"/>
    <numFmt numFmtId="174" formatCode="[$£-809]#,##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6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7" fillId="0" borderId="0" xfId="0" applyFont="1" applyAlignment="1">
      <alignment/>
    </xf>
    <xf numFmtId="0" fontId="20" fillId="0" borderId="0" xfId="0" applyFont="1" applyFill="1" applyBorder="1" applyAlignment="1">
      <alignment/>
    </xf>
    <xf numFmtId="38" fontId="0" fillId="0" borderId="0" xfId="0" applyNumberFormat="1" applyAlignment="1">
      <alignment/>
    </xf>
    <xf numFmtId="0" fontId="0" fillId="0" borderId="10" xfId="0" applyBorder="1" applyAlignment="1">
      <alignment/>
    </xf>
    <xf numFmtId="0" fontId="17" fillId="0" borderId="10" xfId="0" applyFont="1" applyBorder="1" applyAlignment="1">
      <alignment/>
    </xf>
    <xf numFmtId="17" fontId="17" fillId="0" borderId="10" xfId="0" applyNumberFormat="1" applyFont="1" applyBorder="1" applyAlignment="1">
      <alignment/>
    </xf>
    <xf numFmtId="38" fontId="17" fillId="0" borderId="11" xfId="0" applyNumberFormat="1" applyFont="1" applyBorder="1" applyAlignment="1">
      <alignment wrapText="1"/>
    </xf>
    <xf numFmtId="38" fontId="0" fillId="0" borderId="12" xfId="0" applyNumberFormat="1" applyBorder="1" applyAlignment="1">
      <alignment/>
    </xf>
    <xf numFmtId="38" fontId="0" fillId="0" borderId="13" xfId="0" applyNumberFormat="1" applyBorder="1" applyAlignment="1">
      <alignment/>
    </xf>
    <xf numFmtId="38" fontId="17" fillId="0" borderId="12" xfId="0" applyNumberFormat="1" applyFont="1" applyBorder="1" applyAlignment="1">
      <alignment/>
    </xf>
    <xf numFmtId="38" fontId="17" fillId="0" borderId="13" xfId="0" applyNumberFormat="1" applyFont="1" applyBorder="1" applyAlignment="1">
      <alignment/>
    </xf>
    <xf numFmtId="38" fontId="0" fillId="0" borderId="12" xfId="0" applyNumberFormat="1" applyBorder="1" applyAlignment="1">
      <alignment horizontal="right"/>
    </xf>
    <xf numFmtId="38" fontId="0" fillId="0" borderId="0" xfId="0" applyNumberFormat="1" applyAlignment="1">
      <alignment horizontal="center"/>
    </xf>
    <xf numFmtId="38" fontId="0" fillId="0" borderId="10" xfId="0" applyNumberFormat="1" applyBorder="1" applyAlignment="1">
      <alignment/>
    </xf>
    <xf numFmtId="38" fontId="17" fillId="0" borderId="10" xfId="0" applyNumberFormat="1" applyFont="1" applyBorder="1" applyAlignment="1">
      <alignment/>
    </xf>
    <xf numFmtId="38" fontId="0" fillId="0" borderId="10" xfId="0" applyNumberFormat="1" applyBorder="1" applyAlignment="1">
      <alignment horizontal="right"/>
    </xf>
    <xf numFmtId="38" fontId="17" fillId="0" borderId="14" xfId="0" applyNumberFormat="1" applyFont="1" applyBorder="1" applyAlignment="1">
      <alignment horizontal="center" wrapText="1"/>
    </xf>
    <xf numFmtId="38" fontId="0" fillId="0" borderId="15" xfId="0" applyNumberFormat="1" applyBorder="1" applyAlignment="1">
      <alignment horizontal="center"/>
    </xf>
    <xf numFmtId="38" fontId="17" fillId="0" borderId="15" xfId="0" applyNumberFormat="1" applyFont="1" applyBorder="1" applyAlignment="1">
      <alignment horizontal="center"/>
    </xf>
    <xf numFmtId="0" fontId="21" fillId="0" borderId="16" xfId="0" applyFont="1" applyBorder="1" applyAlignment="1">
      <alignment wrapText="1"/>
    </xf>
    <xf numFmtId="38" fontId="21" fillId="0" borderId="17" xfId="0" applyNumberFormat="1" applyFont="1" applyBorder="1" applyAlignment="1" quotePrefix="1">
      <alignment horizontal="center" wrapText="1"/>
    </xf>
    <xf numFmtId="0" fontId="17" fillId="0" borderId="18" xfId="0" applyFont="1" applyBorder="1" applyAlignment="1">
      <alignment/>
    </xf>
    <xf numFmtId="38" fontId="17" fillId="0" borderId="18" xfId="0" applyNumberFormat="1" applyFont="1" applyBorder="1" applyAlignment="1">
      <alignment/>
    </xf>
    <xf numFmtId="38" fontId="17" fillId="0" borderId="19" xfId="0" applyNumberFormat="1" applyFont="1" applyBorder="1" applyAlignment="1">
      <alignment/>
    </xf>
    <xf numFmtId="38" fontId="17" fillId="0" borderId="20" xfId="0" applyNumberFormat="1" applyFont="1" applyBorder="1" applyAlignment="1">
      <alignment/>
    </xf>
    <xf numFmtId="38" fontId="17" fillId="0" borderId="21" xfId="0" applyNumberFormat="1" applyFont="1" applyBorder="1" applyAlignment="1">
      <alignment horizontal="center"/>
    </xf>
    <xf numFmtId="38" fontId="0" fillId="0" borderId="22" xfId="0" applyNumberFormat="1" applyBorder="1" applyAlignment="1">
      <alignment horizontal="center"/>
    </xf>
    <xf numFmtId="0" fontId="17" fillId="0" borderId="23" xfId="0" applyFont="1" applyBorder="1" applyAlignment="1">
      <alignment vertical="center" wrapText="1"/>
    </xf>
    <xf numFmtId="38" fontId="17" fillId="0" borderId="23" xfId="0" applyNumberFormat="1" applyFont="1" applyBorder="1" applyAlignment="1">
      <alignment horizontal="center" vertical="center" wrapText="1"/>
    </xf>
    <xf numFmtId="38" fontId="17" fillId="0" borderId="24" xfId="0" applyNumberFormat="1" applyFont="1" applyBorder="1" applyAlignment="1">
      <alignment horizontal="center" vertical="center" wrapText="1"/>
    </xf>
    <xf numFmtId="38" fontId="17" fillId="0" borderId="25" xfId="0" applyNumberFormat="1" applyFont="1" applyBorder="1" applyAlignment="1">
      <alignment horizontal="center" vertical="center" wrapText="1"/>
    </xf>
    <xf numFmtId="38" fontId="17" fillId="0" borderId="26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8" fontId="0" fillId="0" borderId="10" xfId="0" applyNumberFormat="1" applyFill="1" applyBorder="1" applyAlignment="1">
      <alignment/>
    </xf>
    <xf numFmtId="38" fontId="0" fillId="0" borderId="12" xfId="0" applyNumberFormat="1" applyFill="1" applyBorder="1" applyAlignment="1">
      <alignment/>
    </xf>
    <xf numFmtId="38" fontId="0" fillId="0" borderId="15" xfId="0" applyNumberFormat="1" applyFill="1" applyBorder="1" applyAlignment="1">
      <alignment horizontal="center"/>
    </xf>
    <xf numFmtId="0" fontId="0" fillId="0" borderId="22" xfId="0" applyBorder="1" applyAlignment="1">
      <alignment/>
    </xf>
    <xf numFmtId="38" fontId="0" fillId="0" borderId="22" xfId="0" applyNumberFormat="1" applyBorder="1" applyAlignment="1">
      <alignment/>
    </xf>
    <xf numFmtId="38" fontId="21" fillId="0" borderId="27" xfId="0" applyNumberFormat="1" applyFont="1" applyBorder="1" applyAlignment="1" quotePrefix="1">
      <alignment horizontal="center" wrapText="1"/>
    </xf>
    <xf numFmtId="0" fontId="17" fillId="0" borderId="2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38" fontId="0" fillId="0" borderId="29" xfId="0" applyNumberForma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view="pageBreakPreview" zoomScale="60" zoomScalePageLayoutView="0" workbookViewId="0" topLeftCell="A1">
      <pane ySplit="3" topLeftCell="BM31" activePane="bottomLeft" state="frozen"/>
      <selection pane="topLeft" activeCell="A1" sqref="A1"/>
      <selection pane="bottomLeft" activeCell="A42" sqref="A42"/>
    </sheetView>
  </sheetViews>
  <sheetFormatPr defaultColWidth="9.140625" defaultRowHeight="15"/>
  <cols>
    <col min="1" max="1" width="45.00390625" style="0" customWidth="1"/>
    <col min="2" max="2" width="11.421875" style="3" customWidth="1"/>
    <col min="3" max="3" width="11.00390625" style="3" customWidth="1"/>
    <col min="4" max="4" width="12.00390625" style="3" customWidth="1"/>
    <col min="5" max="5" width="11.7109375" style="3" bestFit="1" customWidth="1"/>
    <col min="6" max="6" width="8.140625" style="13" bestFit="1" customWidth="1"/>
    <col min="7" max="7" width="9.8515625" style="41" bestFit="1" customWidth="1"/>
    <col min="8" max="8" width="11.7109375" style="0" bestFit="1" customWidth="1"/>
  </cols>
  <sheetData>
    <row r="1" ht="15">
      <c r="A1" s="1" t="s">
        <v>68</v>
      </c>
    </row>
    <row r="2" ht="15.75" thickBot="1"/>
    <row r="3" spans="1:7" s="33" customFormat="1" ht="75">
      <c r="A3" s="28" t="s">
        <v>0</v>
      </c>
      <c r="B3" s="29" t="s">
        <v>53</v>
      </c>
      <c r="C3" s="30" t="s">
        <v>47</v>
      </c>
      <c r="D3" s="30" t="s">
        <v>54</v>
      </c>
      <c r="E3" s="31" t="s">
        <v>49</v>
      </c>
      <c r="F3" s="32" t="s">
        <v>50</v>
      </c>
      <c r="G3" s="40" t="s">
        <v>56</v>
      </c>
    </row>
    <row r="4" spans="1:7" ht="15">
      <c r="A4" s="20" t="s">
        <v>52</v>
      </c>
      <c r="B4" s="39" t="s">
        <v>55</v>
      </c>
      <c r="C4" s="21" t="s">
        <v>48</v>
      </c>
      <c r="D4" s="21" t="s">
        <v>48</v>
      </c>
      <c r="E4" s="7"/>
      <c r="F4" s="17"/>
      <c r="G4" s="42"/>
    </row>
    <row r="5" spans="1:7" ht="15">
      <c r="A5" s="6" t="s">
        <v>1</v>
      </c>
      <c r="B5" s="14"/>
      <c r="C5" s="8"/>
      <c r="D5" s="8"/>
      <c r="E5" s="9"/>
      <c r="F5" s="18"/>
      <c r="G5" s="42"/>
    </row>
    <row r="6" spans="1:7" ht="15">
      <c r="A6" s="4" t="s">
        <v>57</v>
      </c>
      <c r="B6" s="14">
        <v>4900</v>
      </c>
      <c r="C6" s="8">
        <f>397.119+12.066</f>
        <v>409.185</v>
      </c>
      <c r="D6" s="8">
        <v>2150</v>
      </c>
      <c r="E6" s="9">
        <f>D6-B6</f>
        <v>-2750</v>
      </c>
      <c r="F6" s="18" t="s">
        <v>2</v>
      </c>
      <c r="G6" s="42">
        <v>1</v>
      </c>
    </row>
    <row r="7" spans="1:7" ht="15">
      <c r="A7" s="4" t="s">
        <v>58</v>
      </c>
      <c r="B7" s="14">
        <v>2900</v>
      </c>
      <c r="C7" s="8">
        <f>294.234+62.7</f>
        <v>356.93399999999997</v>
      </c>
      <c r="D7" s="8">
        <v>2900</v>
      </c>
      <c r="E7" s="9">
        <f aca="true" t="shared" si="0" ref="E7:E12">D7-B7</f>
        <v>0</v>
      </c>
      <c r="F7" s="18" t="s">
        <v>2</v>
      </c>
      <c r="G7" s="42">
        <v>1</v>
      </c>
    </row>
    <row r="8" spans="1:7" ht="15">
      <c r="A8" s="4" t="s">
        <v>3</v>
      </c>
      <c r="B8" s="14">
        <v>2850</v>
      </c>
      <c r="C8" s="8">
        <f>91.407+89.11+45.2+28.099</f>
        <v>253.81599999999997</v>
      </c>
      <c r="D8" s="8">
        <f>2850+250</f>
        <v>3100</v>
      </c>
      <c r="E8" s="9">
        <f t="shared" si="0"/>
        <v>250</v>
      </c>
      <c r="F8" s="18"/>
      <c r="G8" s="42">
        <v>2</v>
      </c>
    </row>
    <row r="9" spans="1:7" ht="15">
      <c r="A9" s="4" t="s">
        <v>4</v>
      </c>
      <c r="B9" s="14">
        <v>2150</v>
      </c>
      <c r="C9" s="8">
        <f>1038.762</f>
        <v>1038.762</v>
      </c>
      <c r="D9" s="8">
        <v>2150</v>
      </c>
      <c r="E9" s="9">
        <f t="shared" si="0"/>
        <v>0</v>
      </c>
      <c r="F9" s="18"/>
      <c r="G9" s="42"/>
    </row>
    <row r="10" spans="1:7" ht="15">
      <c r="A10" s="4" t="s">
        <v>5</v>
      </c>
      <c r="B10" s="14">
        <v>1750</v>
      </c>
      <c r="C10" s="8">
        <v>1235.686</v>
      </c>
      <c r="D10" s="8">
        <v>1750</v>
      </c>
      <c r="E10" s="9">
        <f t="shared" si="0"/>
        <v>0</v>
      </c>
      <c r="F10" s="18"/>
      <c r="G10" s="42"/>
    </row>
    <row r="11" spans="1:7" ht="15">
      <c r="A11" s="4" t="s">
        <v>6</v>
      </c>
      <c r="B11" s="14">
        <v>297</v>
      </c>
      <c r="C11" s="8"/>
      <c r="D11" s="8">
        <v>297</v>
      </c>
      <c r="E11" s="9">
        <f t="shared" si="0"/>
        <v>0</v>
      </c>
      <c r="F11" s="18"/>
      <c r="G11" s="42"/>
    </row>
    <row r="12" spans="1:7" ht="15">
      <c r="A12" s="4" t="s">
        <v>62</v>
      </c>
      <c r="B12" s="14">
        <v>26</v>
      </c>
      <c r="C12" s="8"/>
      <c r="D12" s="8">
        <v>26</v>
      </c>
      <c r="E12" s="9">
        <f t="shared" si="0"/>
        <v>0</v>
      </c>
      <c r="F12" s="18" t="s">
        <v>2</v>
      </c>
      <c r="G12" s="43"/>
    </row>
    <row r="13" spans="1:7" ht="15">
      <c r="A13" s="5" t="s">
        <v>40</v>
      </c>
      <c r="B13" s="15">
        <f>SUM(B6:B12)</f>
        <v>14873</v>
      </c>
      <c r="C13" s="10">
        <f>SUM(C6:C12)</f>
        <v>3294.383</v>
      </c>
      <c r="D13" s="10">
        <f>SUM(D6:D12)</f>
        <v>12373</v>
      </c>
      <c r="E13" s="11">
        <f>SUM(E6:E12)</f>
        <v>-2500</v>
      </c>
      <c r="F13" s="19"/>
      <c r="G13" s="42"/>
    </row>
    <row r="14" spans="1:7" ht="15">
      <c r="A14" s="4"/>
      <c r="B14" s="14"/>
      <c r="C14" s="8"/>
      <c r="D14" s="8"/>
      <c r="E14" s="9"/>
      <c r="F14" s="18"/>
      <c r="G14" s="42"/>
    </row>
    <row r="15" spans="1:7" ht="15">
      <c r="A15" s="5" t="s">
        <v>7</v>
      </c>
      <c r="B15" s="14"/>
      <c r="C15" s="8"/>
      <c r="D15" s="8"/>
      <c r="E15" s="9"/>
      <c r="F15" s="18"/>
      <c r="G15" s="42"/>
    </row>
    <row r="16" spans="1:7" ht="15">
      <c r="A16" s="4" t="s">
        <v>8</v>
      </c>
      <c r="B16" s="34">
        <v>2300</v>
      </c>
      <c r="C16" s="35"/>
      <c r="D16" s="35">
        <v>3000</v>
      </c>
      <c r="E16" s="9">
        <f>D16-B16</f>
        <v>700</v>
      </c>
      <c r="F16" s="36" t="s">
        <v>51</v>
      </c>
      <c r="G16" s="42"/>
    </row>
    <row r="17" spans="1:7" ht="15">
      <c r="A17" s="4" t="s">
        <v>9</v>
      </c>
      <c r="B17" s="34">
        <v>2010</v>
      </c>
      <c r="C17" s="35">
        <v>4.281</v>
      </c>
      <c r="D17" s="35">
        <v>2450</v>
      </c>
      <c r="E17" s="9">
        <f>D17-B17</f>
        <v>440</v>
      </c>
      <c r="F17" s="36" t="s">
        <v>51</v>
      </c>
      <c r="G17" s="42"/>
    </row>
    <row r="18" spans="1:7" ht="15">
      <c r="A18" s="4" t="s">
        <v>63</v>
      </c>
      <c r="B18" s="34">
        <v>1000</v>
      </c>
      <c r="C18" s="35">
        <v>13.366</v>
      </c>
      <c r="D18" s="35">
        <v>1250</v>
      </c>
      <c r="E18" s="9">
        <f>D18-B18</f>
        <v>250</v>
      </c>
      <c r="F18" s="36"/>
      <c r="G18" s="42"/>
    </row>
    <row r="19" spans="1:7" ht="15">
      <c r="A19" s="4" t="s">
        <v>10</v>
      </c>
      <c r="B19" s="34">
        <v>1250</v>
      </c>
      <c r="C19" s="35"/>
      <c r="D19" s="35">
        <v>1550</v>
      </c>
      <c r="E19" s="9">
        <f>D19-B19</f>
        <v>300</v>
      </c>
      <c r="F19" s="36"/>
      <c r="G19" s="42"/>
    </row>
    <row r="20" spans="1:7" ht="15">
      <c r="A20" s="4" t="s">
        <v>11</v>
      </c>
      <c r="B20" s="16" t="s">
        <v>2</v>
      </c>
      <c r="C20" s="12">
        <v>56.683</v>
      </c>
      <c r="D20" s="12"/>
      <c r="E20" s="9">
        <v>0</v>
      </c>
      <c r="F20" s="18" t="s">
        <v>2</v>
      </c>
      <c r="G20" s="43"/>
    </row>
    <row r="21" spans="1:7" ht="15">
      <c r="A21" s="5" t="s">
        <v>41</v>
      </c>
      <c r="B21" s="15">
        <f>SUM(B16:B20)</f>
        <v>6560</v>
      </c>
      <c r="C21" s="10">
        <f>SUM(C16:C20)</f>
        <v>74.33</v>
      </c>
      <c r="D21" s="10">
        <f>SUM(D16:D20)</f>
        <v>8250</v>
      </c>
      <c r="E21" s="11">
        <f>SUM(E16:E20)</f>
        <v>1690</v>
      </c>
      <c r="F21" s="19"/>
      <c r="G21" s="42"/>
    </row>
    <row r="22" spans="1:7" ht="15">
      <c r="A22" s="4"/>
      <c r="B22" s="14"/>
      <c r="C22" s="8"/>
      <c r="D22" s="8"/>
      <c r="E22" s="9"/>
      <c r="F22" s="18"/>
      <c r="G22" s="42"/>
    </row>
    <row r="23" spans="1:7" ht="15">
      <c r="A23" s="5" t="s">
        <v>12</v>
      </c>
      <c r="B23" s="14"/>
      <c r="C23" s="8"/>
      <c r="D23" s="8"/>
      <c r="E23" s="9"/>
      <c r="F23" s="18"/>
      <c r="G23" s="42"/>
    </row>
    <row r="24" spans="1:7" ht="15">
      <c r="A24" s="45" t="s">
        <v>64</v>
      </c>
      <c r="B24" s="34">
        <v>5100</v>
      </c>
      <c r="C24" s="35"/>
      <c r="D24" s="35">
        <v>3500</v>
      </c>
      <c r="E24" s="9">
        <f aca="true" t="shared" si="1" ref="E24:E30">D24-B24</f>
        <v>-1600</v>
      </c>
      <c r="F24" s="36" t="s">
        <v>51</v>
      </c>
      <c r="G24" s="42"/>
    </row>
    <row r="25" spans="1:7" ht="15">
      <c r="A25" s="4" t="s">
        <v>13</v>
      </c>
      <c r="B25" s="34">
        <v>2400</v>
      </c>
      <c r="C25" s="35"/>
      <c r="D25" s="35">
        <v>2850</v>
      </c>
      <c r="E25" s="9">
        <f t="shared" si="1"/>
        <v>450</v>
      </c>
      <c r="F25" s="36" t="s">
        <v>51</v>
      </c>
      <c r="G25" s="42"/>
    </row>
    <row r="26" spans="1:7" ht="15">
      <c r="A26" s="4" t="s">
        <v>14</v>
      </c>
      <c r="B26" s="34">
        <v>2150</v>
      </c>
      <c r="C26" s="35"/>
      <c r="D26" s="35">
        <v>2950</v>
      </c>
      <c r="E26" s="9">
        <f t="shared" si="1"/>
        <v>800</v>
      </c>
      <c r="F26" s="36" t="s">
        <v>51</v>
      </c>
      <c r="G26" s="42"/>
    </row>
    <row r="27" spans="1:7" ht="15">
      <c r="A27" s="4" t="s">
        <v>15</v>
      </c>
      <c r="B27" s="34">
        <v>3130</v>
      </c>
      <c r="C27" s="35">
        <f>82.398</f>
        <v>82.398</v>
      </c>
      <c r="D27" s="35">
        <v>3700</v>
      </c>
      <c r="E27" s="9">
        <f t="shared" si="1"/>
        <v>570</v>
      </c>
      <c r="F27" s="36" t="s">
        <v>51</v>
      </c>
      <c r="G27" s="42"/>
    </row>
    <row r="28" spans="1:7" ht="15">
      <c r="A28" s="4" t="s">
        <v>16</v>
      </c>
      <c r="B28" s="16" t="s">
        <v>2</v>
      </c>
      <c r="C28" s="12"/>
      <c r="D28" s="12"/>
      <c r="E28" s="9">
        <v>0</v>
      </c>
      <c r="F28" s="18" t="s">
        <v>2</v>
      </c>
      <c r="G28" s="43"/>
    </row>
    <row r="29" spans="1:7" ht="15">
      <c r="A29" s="4" t="s">
        <v>17</v>
      </c>
      <c r="B29" s="34">
        <v>3500</v>
      </c>
      <c r="C29" s="35">
        <v>50</v>
      </c>
      <c r="D29" s="35">
        <v>3100</v>
      </c>
      <c r="E29" s="9">
        <f t="shared" si="1"/>
        <v>-400</v>
      </c>
      <c r="F29" s="36"/>
      <c r="G29" s="42"/>
    </row>
    <row r="30" spans="1:7" ht="15">
      <c r="A30" s="4" t="s">
        <v>65</v>
      </c>
      <c r="B30" s="34">
        <v>2010</v>
      </c>
      <c r="C30" s="35"/>
      <c r="D30" s="35">
        <v>1800</v>
      </c>
      <c r="E30" s="9">
        <f t="shared" si="1"/>
        <v>-210</v>
      </c>
      <c r="F30" s="36" t="s">
        <v>51</v>
      </c>
      <c r="G30" s="42"/>
    </row>
    <row r="31" spans="1:7" ht="15">
      <c r="A31" s="5" t="s">
        <v>42</v>
      </c>
      <c r="B31" s="15">
        <f>SUM(B24:B30)</f>
        <v>18290</v>
      </c>
      <c r="C31" s="10">
        <f>SUM(C24:C30)</f>
        <v>132.398</v>
      </c>
      <c r="D31" s="10">
        <f>SUM(D24:D30)</f>
        <v>17900</v>
      </c>
      <c r="E31" s="11">
        <f>SUM(E24:E30)</f>
        <v>-390</v>
      </c>
      <c r="F31" s="19"/>
      <c r="G31" s="42"/>
    </row>
    <row r="32" spans="1:7" ht="15">
      <c r="A32" s="4"/>
      <c r="B32" s="14"/>
      <c r="C32" s="8"/>
      <c r="D32" s="8"/>
      <c r="E32" s="9"/>
      <c r="F32" s="18"/>
      <c r="G32" s="42"/>
    </row>
    <row r="33" spans="1:7" ht="15">
      <c r="A33" s="6" t="s">
        <v>18</v>
      </c>
      <c r="B33" s="14"/>
      <c r="C33" s="8"/>
      <c r="D33" s="8"/>
      <c r="E33" s="9"/>
      <c r="F33" s="18"/>
      <c r="G33" s="42"/>
    </row>
    <row r="34" spans="1:7" ht="15">
      <c r="A34" s="4" t="s">
        <v>19</v>
      </c>
      <c r="B34" s="14">
        <v>2500</v>
      </c>
      <c r="C34" s="8"/>
      <c r="D34" s="8">
        <v>2500</v>
      </c>
      <c r="E34" s="9">
        <f>D34-B34</f>
        <v>0</v>
      </c>
      <c r="F34" s="18"/>
      <c r="G34" s="42"/>
    </row>
    <row r="35" spans="1:7" ht="15">
      <c r="A35" s="4" t="s">
        <v>20</v>
      </c>
      <c r="B35" s="14">
        <v>2500</v>
      </c>
      <c r="C35" s="8"/>
      <c r="D35" s="8">
        <v>2500</v>
      </c>
      <c r="E35" s="9">
        <f>D35-B35</f>
        <v>0</v>
      </c>
      <c r="F35" s="18"/>
      <c r="G35" s="42"/>
    </row>
    <row r="36" spans="1:7" ht="15">
      <c r="A36" s="4" t="s">
        <v>21</v>
      </c>
      <c r="B36" s="14">
        <v>2500</v>
      </c>
      <c r="C36" s="8"/>
      <c r="D36" s="8">
        <v>2500</v>
      </c>
      <c r="E36" s="9">
        <f>D36-B36</f>
        <v>0</v>
      </c>
      <c r="F36" s="18"/>
      <c r="G36" s="42"/>
    </row>
    <row r="37" spans="1:7" ht="15">
      <c r="A37" s="5" t="s">
        <v>43</v>
      </c>
      <c r="B37" s="15">
        <f>SUM(B34:B36)</f>
        <v>7500</v>
      </c>
      <c r="C37" s="10">
        <f>SUM(C34:C36)</f>
        <v>0</v>
      </c>
      <c r="D37" s="10">
        <f>SUM(D34:D36)</f>
        <v>7500</v>
      </c>
      <c r="E37" s="11">
        <f>SUM(E34:E36)</f>
        <v>0</v>
      </c>
      <c r="F37" s="19"/>
      <c r="G37" s="42"/>
    </row>
    <row r="38" spans="1:7" ht="15">
      <c r="A38" s="4"/>
      <c r="B38" s="14"/>
      <c r="C38" s="8"/>
      <c r="D38" s="8"/>
      <c r="E38" s="9"/>
      <c r="F38" s="18"/>
      <c r="G38" s="42"/>
    </row>
    <row r="39" spans="1:7" ht="15">
      <c r="A39" s="5" t="s">
        <v>22</v>
      </c>
      <c r="B39" s="14"/>
      <c r="C39" s="8"/>
      <c r="D39" s="8"/>
      <c r="E39" s="9"/>
      <c r="F39" s="18"/>
      <c r="G39" s="42"/>
    </row>
    <row r="40" spans="1:7" ht="15">
      <c r="A40" s="4" t="s">
        <v>23</v>
      </c>
      <c r="B40" s="14">
        <v>2500</v>
      </c>
      <c r="C40" s="8">
        <f>17.595</f>
        <v>17.595</v>
      </c>
      <c r="D40" s="8">
        <v>2675</v>
      </c>
      <c r="E40" s="9">
        <f aca="true" t="shared" si="2" ref="E40:E45">D40-B40</f>
        <v>175</v>
      </c>
      <c r="F40" s="36" t="s">
        <v>51</v>
      </c>
      <c r="G40" s="42"/>
    </row>
    <row r="41" spans="1:7" ht="15">
      <c r="A41" s="4" t="s">
        <v>24</v>
      </c>
      <c r="B41" s="14">
        <v>2500</v>
      </c>
      <c r="C41" s="8"/>
      <c r="D41" s="8">
        <v>1100</v>
      </c>
      <c r="E41" s="9">
        <f t="shared" si="2"/>
        <v>-1400</v>
      </c>
      <c r="F41" s="36" t="s">
        <v>51</v>
      </c>
      <c r="G41" s="42"/>
    </row>
    <row r="42" spans="1:7" ht="15">
      <c r="A42" s="4" t="s">
        <v>25</v>
      </c>
      <c r="B42" s="14">
        <v>2500</v>
      </c>
      <c r="C42" s="8"/>
      <c r="D42" s="8">
        <v>2600</v>
      </c>
      <c r="E42" s="9">
        <f t="shared" si="2"/>
        <v>100</v>
      </c>
      <c r="F42" s="36" t="s">
        <v>51</v>
      </c>
      <c r="G42" s="42"/>
    </row>
    <row r="43" spans="1:7" ht="15">
      <c r="A43" s="4" t="s">
        <v>26</v>
      </c>
      <c r="B43" s="14">
        <v>1500</v>
      </c>
      <c r="C43" s="8"/>
      <c r="D43" s="8">
        <v>950</v>
      </c>
      <c r="E43" s="9">
        <f t="shared" si="2"/>
        <v>-550</v>
      </c>
      <c r="F43" s="36" t="s">
        <v>51</v>
      </c>
      <c r="G43" s="42"/>
    </row>
    <row r="44" spans="1:7" ht="15">
      <c r="A44" s="4" t="s">
        <v>66</v>
      </c>
      <c r="B44" s="14">
        <v>1500</v>
      </c>
      <c r="C44" s="8"/>
      <c r="D44" s="8">
        <v>950</v>
      </c>
      <c r="E44" s="9">
        <f t="shared" si="2"/>
        <v>-550</v>
      </c>
      <c r="F44" s="36" t="s">
        <v>51</v>
      </c>
      <c r="G44" s="42"/>
    </row>
    <row r="45" spans="1:7" ht="15">
      <c r="A45" s="4" t="s">
        <v>67</v>
      </c>
      <c r="B45" s="14">
        <v>1500</v>
      </c>
      <c r="C45" s="8">
        <v>0</v>
      </c>
      <c r="D45" s="8">
        <v>1500</v>
      </c>
      <c r="E45" s="9">
        <f t="shared" si="2"/>
        <v>0</v>
      </c>
      <c r="F45" s="36" t="s">
        <v>51</v>
      </c>
      <c r="G45" s="42"/>
    </row>
    <row r="46" spans="1:7" ht="15">
      <c r="A46" s="5" t="s">
        <v>44</v>
      </c>
      <c r="B46" s="15">
        <f>SUM(B40:B45)</f>
        <v>12000</v>
      </c>
      <c r="C46" s="10">
        <f>SUM(C40:C45)</f>
        <v>17.595</v>
      </c>
      <c r="D46" s="10">
        <f>SUM(D40:D45)</f>
        <v>9775</v>
      </c>
      <c r="E46" s="11">
        <f>SUM(E40:E45)</f>
        <v>-2225</v>
      </c>
      <c r="F46" s="19"/>
      <c r="G46" s="42"/>
    </row>
    <row r="47" spans="1:7" ht="15">
      <c r="A47" s="4"/>
      <c r="B47" s="15"/>
      <c r="C47" s="10"/>
      <c r="D47" s="10"/>
      <c r="E47" s="11"/>
      <c r="F47" s="19"/>
      <c r="G47" s="42"/>
    </row>
    <row r="48" spans="1:7" ht="15">
      <c r="A48" s="5" t="s">
        <v>27</v>
      </c>
      <c r="B48" s="14"/>
      <c r="C48" s="8"/>
      <c r="D48" s="8"/>
      <c r="E48" s="9"/>
      <c r="F48" s="18"/>
      <c r="G48" s="42"/>
    </row>
    <row r="49" spans="1:7" ht="15">
      <c r="A49" s="4" t="s">
        <v>28</v>
      </c>
      <c r="B49" s="14">
        <v>2150</v>
      </c>
      <c r="C49" s="8"/>
      <c r="D49" s="8">
        <v>2350</v>
      </c>
      <c r="E49" s="9">
        <f>D49-B49</f>
        <v>200</v>
      </c>
      <c r="F49" s="36" t="s">
        <v>51</v>
      </c>
      <c r="G49" s="42"/>
    </row>
    <row r="50" spans="1:7" ht="15">
      <c r="A50" s="4" t="s">
        <v>29</v>
      </c>
      <c r="B50" s="14">
        <v>12400</v>
      </c>
      <c r="C50" s="8"/>
      <c r="D50" s="8">
        <v>15950</v>
      </c>
      <c r="E50" s="9">
        <f>D50-B50</f>
        <v>3550</v>
      </c>
      <c r="F50" s="36" t="s">
        <v>51</v>
      </c>
      <c r="G50" s="42"/>
    </row>
    <row r="51" spans="1:7" ht="15">
      <c r="A51" s="4" t="s">
        <v>30</v>
      </c>
      <c r="B51" s="14"/>
      <c r="C51" s="8"/>
      <c r="D51" s="8"/>
      <c r="E51" s="9"/>
      <c r="F51" s="18"/>
      <c r="G51" s="42"/>
    </row>
    <row r="52" spans="1:7" ht="15">
      <c r="A52" s="5" t="s">
        <v>45</v>
      </c>
      <c r="B52" s="15">
        <f>SUM(B49:B51)</f>
        <v>14550</v>
      </c>
      <c r="C52" s="10">
        <f>SUM(C49:C51)</f>
        <v>0</v>
      </c>
      <c r="D52" s="10">
        <f>SUM(D49:D51)</f>
        <v>18300</v>
      </c>
      <c r="E52" s="11">
        <f>SUM(E49:E51)</f>
        <v>3750</v>
      </c>
      <c r="F52" s="19"/>
      <c r="G52" s="42"/>
    </row>
    <row r="53" spans="1:7" ht="15">
      <c r="A53" s="4"/>
      <c r="B53" s="14"/>
      <c r="C53" s="8"/>
      <c r="D53" s="8"/>
      <c r="E53" s="9"/>
      <c r="F53" s="18"/>
      <c r="G53" s="42"/>
    </row>
    <row r="54" spans="1:7" ht="15">
      <c r="A54" s="4" t="s">
        <v>59</v>
      </c>
      <c r="B54" s="14"/>
      <c r="C54" s="8">
        <v>0</v>
      </c>
      <c r="D54" s="8">
        <f>(D52+D46+D37+D31+D21)*5%</f>
        <v>3086.25</v>
      </c>
      <c r="E54" s="11">
        <f>D54-B54</f>
        <v>3086.25</v>
      </c>
      <c r="F54" s="18"/>
      <c r="G54" s="42"/>
    </row>
    <row r="55" spans="1:7" ht="15">
      <c r="A55" s="4"/>
      <c r="B55" s="14"/>
      <c r="C55" s="8"/>
      <c r="D55" s="8"/>
      <c r="E55" s="9"/>
      <c r="F55" s="18"/>
      <c r="G55" s="42"/>
    </row>
    <row r="56" spans="1:7" ht="15">
      <c r="A56" s="5" t="s">
        <v>31</v>
      </c>
      <c r="B56" s="14"/>
      <c r="C56" s="8"/>
      <c r="D56" s="8"/>
      <c r="E56" s="9"/>
      <c r="F56" s="18"/>
      <c r="G56" s="42"/>
    </row>
    <row r="57" spans="1:7" ht="15">
      <c r="A57" s="4" t="s">
        <v>32</v>
      </c>
      <c r="B57" s="14">
        <v>8100</v>
      </c>
      <c r="C57" s="8">
        <f>836.667+1180.053</f>
        <v>2016.7200000000003</v>
      </c>
      <c r="D57" s="8">
        <f aca="true" t="shared" si="3" ref="D57:D62">B57</f>
        <v>8100</v>
      </c>
      <c r="E57" s="9">
        <f aca="true" t="shared" si="4" ref="E57:E62">D57-B57</f>
        <v>0</v>
      </c>
      <c r="F57" s="18"/>
      <c r="G57" s="42"/>
    </row>
    <row r="58" spans="1:7" ht="15">
      <c r="A58" s="4" t="s">
        <v>33</v>
      </c>
      <c r="B58" s="14">
        <v>950</v>
      </c>
      <c r="C58" s="8">
        <f>22.85</f>
        <v>22.85</v>
      </c>
      <c r="D58" s="8">
        <f t="shared" si="3"/>
        <v>950</v>
      </c>
      <c r="E58" s="9">
        <f t="shared" si="4"/>
        <v>0</v>
      </c>
      <c r="F58" s="18"/>
      <c r="G58" s="42"/>
    </row>
    <row r="59" spans="1:7" ht="15">
      <c r="A59" s="4" t="s">
        <v>34</v>
      </c>
      <c r="B59" s="14">
        <v>438</v>
      </c>
      <c r="C59" s="8"/>
      <c r="D59" s="8">
        <f t="shared" si="3"/>
        <v>438</v>
      </c>
      <c r="E59" s="9">
        <f t="shared" si="4"/>
        <v>0</v>
      </c>
      <c r="F59" s="18"/>
      <c r="G59" s="42"/>
    </row>
    <row r="60" spans="1:7" ht="15">
      <c r="A60" s="4" t="s">
        <v>35</v>
      </c>
      <c r="B60" s="14">
        <v>256</v>
      </c>
      <c r="C60" s="8">
        <f>191.391</f>
        <v>191.391</v>
      </c>
      <c r="D60" s="8">
        <f t="shared" si="3"/>
        <v>256</v>
      </c>
      <c r="E60" s="9">
        <f t="shared" si="4"/>
        <v>0</v>
      </c>
      <c r="F60" s="18"/>
      <c r="G60" s="42"/>
    </row>
    <row r="61" spans="1:7" ht="15">
      <c r="A61" s="4" t="s">
        <v>36</v>
      </c>
      <c r="B61" s="14">
        <v>525</v>
      </c>
      <c r="C61" s="8">
        <f>220.228</f>
        <v>220.228</v>
      </c>
      <c r="D61" s="8">
        <f t="shared" si="3"/>
        <v>525</v>
      </c>
      <c r="E61" s="9">
        <f t="shared" si="4"/>
        <v>0</v>
      </c>
      <c r="F61" s="18"/>
      <c r="G61" s="42"/>
    </row>
    <row r="62" spans="1:7" ht="15">
      <c r="A62" s="4" t="s">
        <v>37</v>
      </c>
      <c r="B62" s="14">
        <v>1900</v>
      </c>
      <c r="C62" s="8">
        <f>1172.537+187.959+725.197+638.007</f>
        <v>2723.7000000000003</v>
      </c>
      <c r="D62" s="8">
        <f t="shared" si="3"/>
        <v>1900</v>
      </c>
      <c r="E62" s="9">
        <f t="shared" si="4"/>
        <v>0</v>
      </c>
      <c r="F62" s="18"/>
      <c r="G62" s="42"/>
    </row>
    <row r="63" spans="1:7" ht="15">
      <c r="A63" s="4"/>
      <c r="B63" s="14"/>
      <c r="C63" s="8"/>
      <c r="D63" s="8"/>
      <c r="E63" s="9"/>
      <c r="F63" s="18"/>
      <c r="G63" s="42"/>
    </row>
    <row r="64" spans="1:9" ht="15">
      <c r="A64" s="5" t="s">
        <v>46</v>
      </c>
      <c r="B64" s="15">
        <f>SUM(B57:B63)</f>
        <v>12169</v>
      </c>
      <c r="C64" s="10">
        <f>SUM(C57:C63)</f>
        <v>5174.889000000001</v>
      </c>
      <c r="D64" s="10">
        <f>SUM(D57:D63)</f>
        <v>12169</v>
      </c>
      <c r="E64" s="11">
        <f>SUM(E57:E63)</f>
        <v>0</v>
      </c>
      <c r="F64" s="19"/>
      <c r="G64" s="42"/>
      <c r="I64" s="3"/>
    </row>
    <row r="65" spans="1:7" ht="15">
      <c r="A65" s="4"/>
      <c r="B65" s="14"/>
      <c r="C65" s="8"/>
      <c r="D65" s="8"/>
      <c r="E65" s="9"/>
      <c r="F65" s="18"/>
      <c r="G65" s="42"/>
    </row>
    <row r="66" spans="1:7" s="1" customFormat="1" ht="15.75" thickBot="1">
      <c r="A66" s="22" t="s">
        <v>38</v>
      </c>
      <c r="B66" s="23">
        <f>B64+B52+B46+B37+B31+B21+B13+B54</f>
        <v>85942</v>
      </c>
      <c r="C66" s="24">
        <f>C64+C52+C46+C37+C31+C21+C13+C54</f>
        <v>8693.595000000001</v>
      </c>
      <c r="D66" s="24">
        <f>D64+D52+D46+D37+D31+D21+D13+D54</f>
        <v>89353.25</v>
      </c>
      <c r="E66" s="25">
        <f>E64+E52+E46+E37+E31+E21+E13+E54</f>
        <v>3411.25</v>
      </c>
      <c r="F66" s="26"/>
      <c r="G66" s="44"/>
    </row>
    <row r="67" spans="1:6" ht="6.75" customHeight="1">
      <c r="A67" s="37"/>
      <c r="B67" s="38"/>
      <c r="C67" s="38"/>
      <c r="D67" s="38"/>
      <c r="E67" s="38"/>
      <c r="F67" s="27"/>
    </row>
    <row r="68" ht="15">
      <c r="A68" s="2" t="s">
        <v>39</v>
      </c>
    </row>
    <row r="69" spans="1:7" ht="30.75" customHeight="1">
      <c r="A69" s="46" t="s">
        <v>60</v>
      </c>
      <c r="B69" s="46"/>
      <c r="C69" s="46"/>
      <c r="D69" s="46"/>
      <c r="E69" s="46"/>
      <c r="F69" s="46"/>
      <c r="G69" s="46"/>
    </row>
    <row r="70" ht="15">
      <c r="A70" t="s">
        <v>61</v>
      </c>
    </row>
  </sheetData>
  <sheetProtection/>
  <mergeCells count="1">
    <mergeCell ref="A69:G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  <headerFooter alignWithMargins="0">
    <oddFooter>&amp;RPrinted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Harrow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 Frost</dc:creator>
  <cp:keywords/>
  <dc:description/>
  <cp:lastModifiedBy>CMelly</cp:lastModifiedBy>
  <cp:lastPrinted>2013-12-30T15:48:30Z</cp:lastPrinted>
  <dcterms:created xsi:type="dcterms:W3CDTF">2013-12-12T13:57:35Z</dcterms:created>
  <dcterms:modified xsi:type="dcterms:W3CDTF">2013-12-30T15:48:46Z</dcterms:modified>
  <cp:category/>
  <cp:version/>
  <cp:contentType/>
  <cp:contentStatus/>
</cp:coreProperties>
</file>